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D38" i="1" l="1"/>
  <c r="D37" i="1"/>
  <c r="D36" i="1"/>
  <c r="C54" i="1"/>
  <c r="B11" i="1"/>
  <c r="B12" i="1"/>
  <c r="C42" i="1"/>
  <c r="C30" i="1"/>
  <c r="C31" i="1"/>
  <c r="C40" i="1"/>
  <c r="C43" i="1"/>
</calcChain>
</file>

<file path=xl/sharedStrings.xml><?xml version="1.0" encoding="utf-8"?>
<sst xmlns="http://schemas.openxmlformats.org/spreadsheetml/2006/main" count="48" uniqueCount="43">
  <si>
    <t>r-out (cm)</t>
  </si>
  <si>
    <t>T(C)</t>
  </si>
  <si>
    <t>t-centrifuge (min)</t>
  </si>
  <si>
    <t>rpm (s^-1)</t>
  </si>
  <si>
    <t>Input Parameters</t>
  </si>
  <si>
    <t>Output</t>
  </si>
  <si>
    <t>t-centrifuge (h)</t>
  </si>
  <si>
    <t>Input parameters</t>
  </si>
  <si>
    <t>Volume of the sample (L)</t>
  </si>
  <si>
    <t>Concentration of material in sample (g/L)</t>
  </si>
  <si>
    <t>Fixed parameters</t>
  </si>
  <si>
    <t>Radius of the particle, DLS, (nm)</t>
  </si>
  <si>
    <t>(4/3)*π</t>
  </si>
  <si>
    <t>Number if particles in the dispersion per Liter</t>
  </si>
  <si>
    <t>Calculation of the energy input during sonication</t>
  </si>
  <si>
    <t>Time of experiment (sec)</t>
  </si>
  <si>
    <t>Mass of the medium (kg)</t>
  </si>
  <si>
    <t>Delivered accounstic energy (W)</t>
  </si>
  <si>
    <t>Surface area of material in the sample (m^2)</t>
  </si>
  <si>
    <t>needed amount of DOC in the sample (g)</t>
  </si>
  <si>
    <t>recommended amount of DOC (g/m^2 )</t>
  </si>
  <si>
    <t>mass of substance in the dispersion (kg/L)</t>
  </si>
  <si>
    <t>radius of particles (m)</t>
  </si>
  <si>
    <t>Density of the material (kg/m^3)</t>
  </si>
  <si>
    <t>Input parameters (SI unit system)</t>
  </si>
  <si>
    <t>Specific Surface Area of material, (m^2/g)</t>
  </si>
  <si>
    <r>
      <t xml:space="preserve">dyn. viscosity </t>
    </r>
    <r>
      <rPr>
        <sz val="11"/>
        <color theme="1"/>
        <rFont val="Symbol"/>
        <family val="1"/>
        <charset val="2"/>
      </rPr>
      <t>h</t>
    </r>
    <r>
      <rPr>
        <sz val="11"/>
        <color theme="1"/>
        <rFont val="Calibri"/>
        <family val="2"/>
        <scheme val="minor"/>
      </rPr>
      <t xml:space="preserve"> in mPa/(m*s) or cP</t>
    </r>
  </si>
  <si>
    <t>Particle Density (g/cm³)</t>
  </si>
  <si>
    <t>Size Cutoff - diameter (µm)</t>
  </si>
  <si>
    <t>r-in (cm)</t>
  </si>
  <si>
    <t>medium viscosity (cP or g/(m*s))</t>
  </si>
  <si>
    <t>medium density (g/cm³)</t>
  </si>
  <si>
    <t>centrifugation cut-off calculation</t>
  </si>
  <si>
    <t xml:space="preserve"> Needed amount of NOM</t>
  </si>
  <si>
    <t>Number concentration of particles in the dispersion</t>
  </si>
  <si>
    <t>note that for SRNOM 2R101N the carbon content is 50.7%</t>
  </si>
  <si>
    <t>Temperature at the beginning of the experiment (K)</t>
  </si>
  <si>
    <t>Temperature at the end of the experiment (K)</t>
  </si>
  <si>
    <t>Specific heat capacity of medium (kJ/kg*K)</t>
  </si>
  <si>
    <t>cross-check values</t>
  </si>
  <si>
    <t>mg/L</t>
  </si>
  <si>
    <t>g/cm³</t>
  </si>
  <si>
    <t>diameter (nm)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</si>
</sst>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2" xfId="0" applyFill="1" applyBorder="1"/>
    <xf numFmtId="0" fontId="0" fillId="2" borderId="4" xfId="0" applyFill="1" applyBorder="1"/>
    <xf numFmtId="0" fontId="0" fillId="4" borderId="2" xfId="0" applyFill="1" applyBorder="1"/>
    <xf numFmtId="0" fontId="0" fillId="3" borderId="3" xfId="0" applyFill="1" applyBorder="1"/>
    <xf numFmtId="164" fontId="0" fillId="3" borderId="4" xfId="0" applyNumberFormat="1" applyFill="1" applyBorder="1"/>
    <xf numFmtId="0" fontId="0" fillId="2" borderId="5" xfId="0" applyFill="1" applyBorder="1"/>
    <xf numFmtId="0" fontId="0" fillId="4" borderId="5" xfId="0" applyFill="1" applyBorder="1"/>
    <xf numFmtId="0" fontId="0" fillId="3" borderId="5" xfId="0" applyFill="1" applyBorder="1"/>
    <xf numFmtId="0" fontId="1" fillId="0" borderId="0" xfId="0" applyFont="1"/>
    <xf numFmtId="0" fontId="0" fillId="3" borderId="1" xfId="0" applyFill="1" applyBorder="1"/>
    <xf numFmtId="0" fontId="0" fillId="4" borderId="7" xfId="0" applyFill="1" applyBorder="1"/>
    <xf numFmtId="0" fontId="0" fillId="3" borderId="7" xfId="0" applyFill="1" applyBorder="1"/>
    <xf numFmtId="0" fontId="0" fillId="2" borderId="0" xfId="0" applyFill="1" applyBorder="1"/>
    <xf numFmtId="0" fontId="0" fillId="4" borderId="0" xfId="0" applyFill="1" applyBorder="1"/>
    <xf numFmtId="0" fontId="0" fillId="3" borderId="0" xfId="0" applyFill="1" applyBorder="1"/>
    <xf numFmtId="0" fontId="0" fillId="3" borderId="2" xfId="0" applyFill="1" applyBorder="1"/>
    <xf numFmtId="0" fontId="0" fillId="3" borderId="6" xfId="0" applyFill="1" applyBorder="1"/>
    <xf numFmtId="0" fontId="0" fillId="3" borderId="4" xfId="0" applyFill="1" applyBorder="1"/>
    <xf numFmtId="0" fontId="1" fillId="0" borderId="8" xfId="0" applyFont="1" applyBorder="1"/>
    <xf numFmtId="0" fontId="1" fillId="0" borderId="9" xfId="0" applyFont="1" applyBorder="1"/>
    <xf numFmtId="0" fontId="0" fillId="2" borderId="6" xfId="0" applyFill="1" applyBorder="1"/>
    <xf numFmtId="0" fontId="0" fillId="5" borderId="7" xfId="0" applyFill="1" applyBorder="1"/>
    <xf numFmtId="0" fontId="0" fillId="5" borderId="5" xfId="0" applyFill="1" applyBorder="1"/>
    <xf numFmtId="0" fontId="0" fillId="2" borderId="7" xfId="0" applyFill="1" applyBorder="1"/>
    <xf numFmtId="0" fontId="0" fillId="0" borderId="8" xfId="0" applyBorder="1"/>
    <xf numFmtId="0" fontId="0" fillId="0" borderId="9" xfId="0" applyBorder="1"/>
    <xf numFmtId="0" fontId="0" fillId="2" borderId="7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9" xfId="0" applyFill="1" applyBorder="1"/>
    <xf numFmtId="0" fontId="0" fillId="0" borderId="0" xfId="0" applyAlignment="1">
      <alignment vertical="center" wrapText="1"/>
    </xf>
    <xf numFmtId="164" fontId="0" fillId="3" borderId="9" xfId="0" applyNumberFormat="1" applyFill="1" applyBorder="1"/>
    <xf numFmtId="0" fontId="1" fillId="2" borderId="10" xfId="0" applyFont="1" applyFill="1" applyBorder="1"/>
    <xf numFmtId="0" fontId="1" fillId="3" borderId="3" xfId="0" applyFont="1" applyFill="1" applyBorder="1"/>
    <xf numFmtId="0" fontId="0" fillId="2" borderId="10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1" fillId="5" borderId="7" xfId="0" applyFont="1" applyFill="1" applyBorder="1"/>
    <xf numFmtId="1" fontId="0" fillId="3" borderId="4" xfId="0" applyNumberFormat="1" applyFill="1" applyBorder="1"/>
    <xf numFmtId="0" fontId="0" fillId="2" borderId="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0</xdr:row>
      <xdr:rowOff>104775</xdr:rowOff>
    </xdr:from>
    <xdr:to>
      <xdr:col>5</xdr:col>
      <xdr:colOff>1019175</xdr:colOff>
      <xdr:row>17</xdr:row>
      <xdr:rowOff>133350</xdr:rowOff>
    </xdr:to>
    <xdr:sp macro="" textlink="">
      <xdr:nvSpPr>
        <xdr:cNvPr id="2" name="Rechteck 1"/>
        <xdr:cNvSpPr/>
      </xdr:nvSpPr>
      <xdr:spPr>
        <a:xfrm>
          <a:off x="3067050" y="104775"/>
          <a:ext cx="6191250" cy="3267075"/>
        </a:xfrm>
        <a:prstGeom prst="rect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447675</xdr:colOff>
      <xdr:row>2</xdr:row>
      <xdr:rowOff>171450</xdr:rowOff>
    </xdr:from>
    <xdr:to>
      <xdr:col>5</xdr:col>
      <xdr:colOff>304800</xdr:colOff>
      <xdr:row>14</xdr:row>
      <xdr:rowOff>161925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552450"/>
          <a:ext cx="526732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1409700</xdr:colOff>
          <xdr:row>14</xdr:row>
          <xdr:rowOff>104775</xdr:rowOff>
        </xdr:from>
        <xdr:to>
          <xdr:col>3</xdr:col>
          <xdr:colOff>1447800</xdr:colOff>
          <xdr:row>17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B6" sqref="B6"/>
    </sheetView>
  </sheetViews>
  <sheetFormatPr defaultColWidth="8.85546875" defaultRowHeight="15" x14ac:dyDescent="0.25"/>
  <cols>
    <col min="1" max="1" width="28.85546875" bestFit="1" customWidth="1"/>
    <col min="2" max="2" width="13.5703125" customWidth="1"/>
    <col min="3" max="3" width="31" customWidth="1"/>
    <col min="4" max="4" width="33.85546875" customWidth="1"/>
    <col min="5" max="5" width="16.28515625" customWidth="1"/>
    <col min="6" max="6" width="32.5703125" customWidth="1"/>
    <col min="7" max="7" width="14.5703125" customWidth="1"/>
    <col min="8" max="8" width="11.42578125" customWidth="1"/>
    <col min="14" max="14" width="32.85546875" bestFit="1" customWidth="1"/>
    <col min="15" max="15" width="15.7109375" customWidth="1"/>
  </cols>
  <sheetData>
    <row r="1" spans="1:12" x14ac:dyDescent="0.25">
      <c r="A1" s="9" t="s">
        <v>32</v>
      </c>
    </row>
    <row r="2" spans="1:12" x14ac:dyDescent="0.25">
      <c r="A2" s="32" t="s">
        <v>4</v>
      </c>
      <c r="B2" s="6"/>
      <c r="G2" t="s">
        <v>1</v>
      </c>
      <c r="H2" t="s">
        <v>26</v>
      </c>
    </row>
    <row r="3" spans="1:12" x14ac:dyDescent="0.25">
      <c r="A3" s="34" t="s">
        <v>28</v>
      </c>
      <c r="B3" s="29">
        <v>1</v>
      </c>
      <c r="G3" s="30">
        <v>10</v>
      </c>
      <c r="H3" s="30">
        <v>1.3059000000000001</v>
      </c>
    </row>
    <row r="4" spans="1:12" x14ac:dyDescent="0.25">
      <c r="A4" s="35" t="s">
        <v>27</v>
      </c>
      <c r="B4" s="1">
        <v>1.5</v>
      </c>
      <c r="G4" s="30">
        <v>11</v>
      </c>
      <c r="H4" s="30">
        <v>1.2692000000000001</v>
      </c>
    </row>
    <row r="5" spans="1:12" x14ac:dyDescent="0.25">
      <c r="A5" s="35" t="s">
        <v>3</v>
      </c>
      <c r="B5" s="1">
        <v>1000</v>
      </c>
      <c r="G5" s="30">
        <v>12</v>
      </c>
      <c r="H5" s="30">
        <v>1.234</v>
      </c>
    </row>
    <row r="6" spans="1:12" x14ac:dyDescent="0.25">
      <c r="A6" s="35" t="s">
        <v>0</v>
      </c>
      <c r="B6" s="1">
        <v>9.1</v>
      </c>
      <c r="G6" s="30">
        <v>13</v>
      </c>
      <c r="H6" s="30">
        <v>1.2004999999999999</v>
      </c>
    </row>
    <row r="7" spans="1:12" x14ac:dyDescent="0.25">
      <c r="A7" s="35" t="s">
        <v>29</v>
      </c>
      <c r="B7" s="1">
        <v>7.1</v>
      </c>
      <c r="G7" s="30">
        <v>14</v>
      </c>
      <c r="H7" s="30">
        <v>1.1682999999999999</v>
      </c>
    </row>
    <row r="8" spans="1:12" x14ac:dyDescent="0.25">
      <c r="A8" s="35" t="s">
        <v>30</v>
      </c>
      <c r="B8" s="1">
        <v>0.89</v>
      </c>
      <c r="G8" s="30">
        <v>15</v>
      </c>
      <c r="H8" s="30">
        <v>1.1375</v>
      </c>
    </row>
    <row r="9" spans="1:12" x14ac:dyDescent="0.25">
      <c r="A9" s="36" t="s">
        <v>31</v>
      </c>
      <c r="B9" s="2">
        <v>1</v>
      </c>
      <c r="G9" s="30">
        <v>16</v>
      </c>
      <c r="H9" s="30">
        <v>1.1081000000000001</v>
      </c>
    </row>
    <row r="10" spans="1:12" x14ac:dyDescent="0.25">
      <c r="A10" s="33" t="s">
        <v>5</v>
      </c>
      <c r="B10" s="8"/>
      <c r="G10" s="30">
        <v>17</v>
      </c>
      <c r="H10" s="30">
        <v>1.0798000000000001</v>
      </c>
    </row>
    <row r="11" spans="1:12" x14ac:dyDescent="0.25">
      <c r="A11" s="10" t="s">
        <v>2</v>
      </c>
      <c r="B11" s="31">
        <f>(LN(B6/B7)*18*(B8*0.001)/(4*3.1415^2*((B4-B9)*1000)*(B3*10^-6)^2*(B5/60)^2))/60</f>
        <v>12.085810215489376</v>
      </c>
      <c r="G11" s="30">
        <v>18</v>
      </c>
      <c r="H11" s="30">
        <v>1.0526</v>
      </c>
    </row>
    <row r="12" spans="1:12" x14ac:dyDescent="0.25">
      <c r="A12" s="4" t="s">
        <v>6</v>
      </c>
      <c r="B12" s="5">
        <f>B11/60</f>
        <v>0.20143017025815627</v>
      </c>
      <c r="G12" s="30">
        <v>19</v>
      </c>
      <c r="H12" s="30">
        <v>1.0266</v>
      </c>
    </row>
    <row r="13" spans="1:12" x14ac:dyDescent="0.25">
      <c r="G13" s="30">
        <v>20</v>
      </c>
      <c r="H13" s="30">
        <v>1.0016</v>
      </c>
    </row>
    <row r="14" spans="1:12" x14ac:dyDescent="0.25">
      <c r="G14" s="30">
        <v>21</v>
      </c>
      <c r="H14" s="30">
        <v>0.97750000000000004</v>
      </c>
    </row>
    <row r="15" spans="1:12" x14ac:dyDescent="0.25">
      <c r="G15" s="30">
        <v>22</v>
      </c>
      <c r="H15" s="30">
        <v>0.95440000000000003</v>
      </c>
      <c r="K15" s="30"/>
      <c r="L15" s="30"/>
    </row>
    <row r="16" spans="1:12" x14ac:dyDescent="0.25">
      <c r="G16" s="30">
        <v>23</v>
      </c>
      <c r="H16" s="30">
        <v>0.93210000000000004</v>
      </c>
      <c r="K16" s="30"/>
      <c r="L16" s="30"/>
    </row>
    <row r="17" spans="1:12" x14ac:dyDescent="0.25">
      <c r="G17" s="30">
        <v>24</v>
      </c>
      <c r="H17" s="30">
        <v>0.91069999999999995</v>
      </c>
      <c r="K17" s="30"/>
      <c r="L17" s="30"/>
    </row>
    <row r="18" spans="1:12" x14ac:dyDescent="0.25">
      <c r="G18" s="30">
        <v>25</v>
      </c>
      <c r="H18" s="30">
        <v>0.89</v>
      </c>
      <c r="K18" s="30"/>
      <c r="L18" s="30"/>
    </row>
    <row r="19" spans="1:12" x14ac:dyDescent="0.25">
      <c r="G19" s="30">
        <v>26</v>
      </c>
      <c r="H19" s="30">
        <v>0.87009999999999998</v>
      </c>
      <c r="K19" s="30"/>
      <c r="L19" s="30"/>
    </row>
    <row r="20" spans="1:12" x14ac:dyDescent="0.25">
      <c r="G20" s="30">
        <v>27</v>
      </c>
      <c r="H20" s="30">
        <v>0.85089999999999999</v>
      </c>
      <c r="K20" s="30"/>
      <c r="L20" s="30"/>
    </row>
    <row r="21" spans="1:12" x14ac:dyDescent="0.25">
      <c r="G21" s="30">
        <v>28</v>
      </c>
      <c r="H21" s="30">
        <v>0.83240000000000003</v>
      </c>
      <c r="K21" s="30"/>
      <c r="L21" s="30"/>
    </row>
    <row r="22" spans="1:12" x14ac:dyDescent="0.25">
      <c r="A22" s="19" t="s">
        <v>33</v>
      </c>
      <c r="B22" s="19"/>
      <c r="C22" s="20"/>
      <c r="G22" s="30">
        <v>29</v>
      </c>
      <c r="H22" s="30">
        <v>0.8145</v>
      </c>
      <c r="K22" s="30"/>
      <c r="L22" s="30"/>
    </row>
    <row r="23" spans="1:12" x14ac:dyDescent="0.25">
      <c r="A23" s="27" t="s">
        <v>7</v>
      </c>
      <c r="B23" s="27"/>
      <c r="C23" s="28"/>
      <c r="G23" s="30">
        <v>30</v>
      </c>
      <c r="H23" s="30">
        <v>0.79720000000000002</v>
      </c>
      <c r="K23" s="30"/>
      <c r="L23" s="30"/>
    </row>
    <row r="24" spans="1:12" x14ac:dyDescent="0.25">
      <c r="A24" s="39" t="s">
        <v>25</v>
      </c>
      <c r="B24" s="39"/>
      <c r="C24" s="1">
        <v>50</v>
      </c>
      <c r="K24" s="30"/>
      <c r="L24" s="30"/>
    </row>
    <row r="25" spans="1:12" x14ac:dyDescent="0.25">
      <c r="A25" s="13" t="s">
        <v>9</v>
      </c>
      <c r="B25" s="13"/>
      <c r="C25" s="1">
        <v>0.05</v>
      </c>
      <c r="J25" s="30"/>
      <c r="K25" s="30"/>
    </row>
    <row r="26" spans="1:12" x14ac:dyDescent="0.25">
      <c r="A26" s="13" t="s">
        <v>8</v>
      </c>
      <c r="B26" s="13"/>
      <c r="C26" s="1">
        <v>0.04</v>
      </c>
      <c r="J26" s="30"/>
      <c r="K26" s="30"/>
    </row>
    <row r="27" spans="1:12" x14ac:dyDescent="0.25">
      <c r="A27" s="11" t="s">
        <v>10</v>
      </c>
      <c r="B27" s="11"/>
      <c r="C27" s="7"/>
      <c r="J27" s="30"/>
      <c r="K27" s="30"/>
    </row>
    <row r="28" spans="1:12" x14ac:dyDescent="0.25">
      <c r="A28" s="14" t="s">
        <v>20</v>
      </c>
      <c r="B28" s="14"/>
      <c r="C28" s="3">
        <v>4.0000000000000001E-3</v>
      </c>
      <c r="J28" s="30"/>
      <c r="K28" s="30"/>
    </row>
    <row r="29" spans="1:12" x14ac:dyDescent="0.25">
      <c r="A29" s="12" t="s">
        <v>5</v>
      </c>
      <c r="B29" s="12"/>
      <c r="C29" s="8"/>
      <c r="J29" s="30"/>
      <c r="K29" s="30"/>
    </row>
    <row r="30" spans="1:12" x14ac:dyDescent="0.25">
      <c r="A30" s="15" t="s">
        <v>18</v>
      </c>
      <c r="B30" s="15"/>
      <c r="C30" s="16">
        <f>C24*C25*C26</f>
        <v>0.1</v>
      </c>
      <c r="J30" s="30"/>
      <c r="K30" s="30"/>
    </row>
    <row r="31" spans="1:12" x14ac:dyDescent="0.25">
      <c r="A31" s="17" t="s">
        <v>19</v>
      </c>
      <c r="B31" s="17"/>
      <c r="C31" s="18">
        <f>C30*C28</f>
        <v>4.0000000000000002E-4</v>
      </c>
      <c r="D31" t="s">
        <v>35</v>
      </c>
      <c r="J31" s="30"/>
      <c r="K31" s="30"/>
    </row>
    <row r="32" spans="1:12" x14ac:dyDescent="0.25">
      <c r="J32" s="30"/>
      <c r="K32" s="30"/>
    </row>
    <row r="33" spans="1:11" x14ac:dyDescent="0.25">
      <c r="J33" s="30"/>
      <c r="K33" s="30"/>
    </row>
    <row r="34" spans="1:11" x14ac:dyDescent="0.25">
      <c r="A34" s="37" t="s">
        <v>34</v>
      </c>
      <c r="B34" s="22"/>
      <c r="C34" s="23"/>
      <c r="D34" t="s">
        <v>39</v>
      </c>
      <c r="J34" s="30"/>
      <c r="K34" s="30"/>
    </row>
    <row r="35" spans="1:11" x14ac:dyDescent="0.25">
      <c r="A35" s="24" t="s">
        <v>24</v>
      </c>
      <c r="B35" s="24"/>
      <c r="C35" s="6"/>
      <c r="H35" s="30"/>
      <c r="I35" s="30"/>
    </row>
    <row r="36" spans="1:11" x14ac:dyDescent="0.25">
      <c r="A36" s="13" t="s">
        <v>21</v>
      </c>
      <c r="B36" s="13"/>
      <c r="C36" s="1">
        <v>3.0000000000000001E-5</v>
      </c>
      <c r="D36">
        <f>C36*1000000</f>
        <v>30</v>
      </c>
      <c r="E36" t="s">
        <v>40</v>
      </c>
    </row>
    <row r="37" spans="1:11" x14ac:dyDescent="0.25">
      <c r="A37" s="13" t="s">
        <v>23</v>
      </c>
      <c r="B37" s="13"/>
      <c r="C37" s="1">
        <v>4230</v>
      </c>
      <c r="D37">
        <f>C37/1000</f>
        <v>4.2300000000000004</v>
      </c>
      <c r="E37" t="s">
        <v>41</v>
      </c>
    </row>
    <row r="38" spans="1:11" x14ac:dyDescent="0.25">
      <c r="A38" s="21" t="s">
        <v>11</v>
      </c>
      <c r="B38" s="21"/>
      <c r="C38" s="2">
        <v>100</v>
      </c>
      <c r="D38">
        <f>C38*2</f>
        <v>200</v>
      </c>
      <c r="E38" t="s">
        <v>42</v>
      </c>
    </row>
    <row r="39" spans="1:11" hidden="1" x14ac:dyDescent="0.25">
      <c r="A39" s="11" t="s">
        <v>10</v>
      </c>
      <c r="B39" s="11"/>
      <c r="C39" s="7"/>
    </row>
    <row r="40" spans="1:11" hidden="1" x14ac:dyDescent="0.25">
      <c r="A40" s="14" t="s">
        <v>12</v>
      </c>
      <c r="B40" s="14"/>
      <c r="C40" s="3">
        <f>4/3*3.14</f>
        <v>4.1866666666666665</v>
      </c>
    </row>
    <row r="41" spans="1:11" ht="15.75" customHeight="1" x14ac:dyDescent="0.25">
      <c r="A41" s="12" t="s">
        <v>5</v>
      </c>
      <c r="B41" s="12"/>
      <c r="C41" s="8"/>
    </row>
    <row r="42" spans="1:11" hidden="1" x14ac:dyDescent="0.25">
      <c r="A42" s="12" t="s">
        <v>22</v>
      </c>
      <c r="B42" s="12"/>
      <c r="C42" s="8">
        <f>C38*10^(-9)</f>
        <v>1.0000000000000001E-7</v>
      </c>
    </row>
    <row r="43" spans="1:11" x14ac:dyDescent="0.25">
      <c r="A43" s="12" t="s">
        <v>13</v>
      </c>
      <c r="B43" s="12"/>
      <c r="C43" s="8">
        <f>C36/(C37*C40*(C42)^3)</f>
        <v>1693996476487.3286</v>
      </c>
    </row>
    <row r="46" spans="1:11" x14ac:dyDescent="0.25">
      <c r="A46" s="19" t="s">
        <v>14</v>
      </c>
      <c r="B46" s="25"/>
      <c r="C46" s="26"/>
    </row>
    <row r="47" spans="1:11" x14ac:dyDescent="0.25">
      <c r="A47" s="24" t="s">
        <v>7</v>
      </c>
      <c r="B47" s="24"/>
      <c r="C47" s="6"/>
    </row>
    <row r="48" spans="1:11" x14ac:dyDescent="0.25">
      <c r="A48" s="13" t="s">
        <v>38</v>
      </c>
      <c r="B48" s="13"/>
      <c r="C48" s="1">
        <v>4.1840000000000002</v>
      </c>
    </row>
    <row r="49" spans="1:3" x14ac:dyDescent="0.25">
      <c r="A49" s="13" t="s">
        <v>16</v>
      </c>
      <c r="B49" s="13"/>
      <c r="C49" s="1">
        <v>0.5</v>
      </c>
    </row>
    <row r="50" spans="1:3" x14ac:dyDescent="0.25">
      <c r="A50" s="13" t="s">
        <v>15</v>
      </c>
      <c r="B50" s="13"/>
      <c r="C50" s="1">
        <v>800</v>
      </c>
    </row>
    <row r="51" spans="1:3" x14ac:dyDescent="0.25">
      <c r="A51" s="13" t="s">
        <v>36</v>
      </c>
      <c r="B51" s="13"/>
      <c r="C51" s="1">
        <v>283</v>
      </c>
    </row>
    <row r="52" spans="1:3" x14ac:dyDescent="0.25">
      <c r="A52" s="13" t="s">
        <v>37</v>
      </c>
      <c r="B52" s="13"/>
      <c r="C52" s="1">
        <v>308</v>
      </c>
    </row>
    <row r="53" spans="1:3" x14ac:dyDescent="0.25">
      <c r="A53" s="12" t="s">
        <v>5</v>
      </c>
      <c r="B53" s="12"/>
      <c r="C53" s="8"/>
    </row>
    <row r="54" spans="1:3" x14ac:dyDescent="0.25">
      <c r="A54" s="17" t="s">
        <v>17</v>
      </c>
      <c r="B54" s="17"/>
      <c r="C54" s="38">
        <f>(((C52-C51)/C50)*C49*C48)*1000</f>
        <v>65.375</v>
      </c>
    </row>
  </sheetData>
  <mergeCells count="1">
    <mergeCell ref="A24:B24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6" r:id="rId4">
          <objectPr defaultSize="0" autoPict="0" r:id="rId5">
            <anchor moveWithCells="1" sizeWithCells="1">
              <from>
                <xdr:col>2</xdr:col>
                <xdr:colOff>1409700</xdr:colOff>
                <xdr:row>14</xdr:row>
                <xdr:rowOff>104775</xdr:rowOff>
              </from>
              <to>
                <xdr:col>3</xdr:col>
                <xdr:colOff>1447800</xdr:colOff>
                <xdr:row>17</xdr:row>
                <xdr:rowOff>19050</xdr:rowOff>
              </to>
            </anchor>
          </objectPr>
        </oleObject>
      </mc:Choice>
      <mc:Fallback>
        <oleObject progId="Equation.3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Vienna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Gondikas</dc:creator>
  <cp:lastModifiedBy>THABET Hannah</cp:lastModifiedBy>
  <dcterms:created xsi:type="dcterms:W3CDTF">2012-06-05T09:52:05Z</dcterms:created>
  <dcterms:modified xsi:type="dcterms:W3CDTF">2017-12-05T14:42:32Z</dcterms:modified>
</cp:coreProperties>
</file>